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28755" windowHeight="12585"/>
  </bookViews>
  <sheets>
    <sheet name="Foglio1" sheetId="1" r:id="rId1"/>
    <sheet name="Foglio2" sheetId="2" r:id="rId2"/>
    <sheet name="Foglio3" sheetId="3" r:id="rId3"/>
  </sheets>
  <definedNames>
    <definedName name="a_alesatura">Foglio1!$D$23</definedName>
    <definedName name="a_foratura">Foglio1!$D$6</definedName>
    <definedName name="alfa">Foglio1!$D$13</definedName>
    <definedName name="carico_specifico">Foglio1!$D$30</definedName>
    <definedName name="coeff_strap_unit">Foglio1!$D$48</definedName>
    <definedName name="d">Foglio1!$D$10</definedName>
    <definedName name="d_finale">Foglio1!$D$31</definedName>
    <definedName name="d_preforo">Foglio1!$D$32</definedName>
    <definedName name="denti_totali">Foglio1!$D$43</definedName>
    <definedName name="extracorsa_fine">Foglio1!$D$15</definedName>
    <definedName name="extracorsa_inizio">Foglio1!$D$14</definedName>
    <definedName name="extracorsa_sicurezza">Foglio1!$D$46</definedName>
    <definedName name="Ft">Foglio1!$D$12</definedName>
    <definedName name="inc_rad_med">Foglio1!$D$34</definedName>
    <definedName name="Ks_foratura">Foglio1!$D$8</definedName>
    <definedName name="larghezza_denti_in_presa">Foglio1!$D$50</definedName>
    <definedName name="lunghezza_alesatura">Foglio1!$D$24</definedName>
    <definedName name="lunghezza_broccia">Foglio1!$D$44</definedName>
    <definedName name="lunghezza_foratura">Foglio1!$D$17</definedName>
    <definedName name="n°taglienti">Foglio1!$D$9</definedName>
    <definedName name="num_giri">Foglio1!$D$18</definedName>
    <definedName name="num_giri_alesatura">Foglio1!$D$25</definedName>
    <definedName name="passo_tra_denti_intero">Foglio1!$D$38</definedName>
    <definedName name="profondità">Foglio1!$D$16</definedName>
    <definedName name="q">Foglio1!$D$11</definedName>
    <definedName name="Rm">Foglio1!$D$4</definedName>
    <definedName name="sforzo_specifico">Foglio1!$D$29</definedName>
    <definedName name="velocità_taglio_broccia">Foglio1!$D$45</definedName>
    <definedName name="vt_alesatura">Foglio1!$D$22</definedName>
    <definedName name="vt_foratura">Foglio1!$D$5</definedName>
    <definedName name="z_in_presa">Foglio1!$D$49</definedName>
  </definedNames>
  <calcPr calcId="125725"/>
</workbook>
</file>

<file path=xl/calcChain.xml><?xml version="1.0" encoding="utf-8"?>
<calcChain xmlns="http://schemas.openxmlformats.org/spreadsheetml/2006/main">
  <c r="D51" i="1"/>
  <c r="D50"/>
  <c r="D37"/>
  <c r="D38" s="1"/>
  <c r="D49" s="1"/>
  <c r="D36"/>
  <c r="D34"/>
  <c r="D39" s="1"/>
  <c r="D40" s="1"/>
  <c r="D43" s="1"/>
  <c r="D44" s="1"/>
  <c r="D47" s="1"/>
  <c r="D31"/>
  <c r="D33" s="1"/>
  <c r="D25"/>
  <c r="D24"/>
  <c r="D18"/>
  <c r="D17"/>
  <c r="D11"/>
  <c r="D8"/>
  <c r="D19" l="1"/>
  <c r="D26"/>
  <c r="D12"/>
</calcChain>
</file>

<file path=xl/sharedStrings.xml><?xml version="1.0" encoding="utf-8"?>
<sst xmlns="http://schemas.openxmlformats.org/spreadsheetml/2006/main" count="119" uniqueCount="92">
  <si>
    <t>velocità di taglio</t>
  </si>
  <si>
    <t>vt_foratura</t>
  </si>
  <si>
    <t>m/min</t>
  </si>
  <si>
    <t>a_foratura</t>
  </si>
  <si>
    <t>mm/min</t>
  </si>
  <si>
    <t>Ks_foratura</t>
  </si>
  <si>
    <t>N/mm^2</t>
  </si>
  <si>
    <t>Rm</t>
  </si>
  <si>
    <t>Mpa</t>
  </si>
  <si>
    <t>n°taglienti</t>
  </si>
  <si>
    <t>q</t>
  </si>
  <si>
    <t>d</t>
  </si>
  <si>
    <t>diametro</t>
  </si>
  <si>
    <t>mm</t>
  </si>
  <si>
    <t>mm^2</t>
  </si>
  <si>
    <t>Ft</t>
  </si>
  <si>
    <t>forza_taglio foratura</t>
  </si>
  <si>
    <t>N</t>
  </si>
  <si>
    <t>alfa</t>
  </si>
  <si>
    <t>angolo punta</t>
  </si>
  <si>
    <t>°</t>
  </si>
  <si>
    <t>extracorsa_inizio</t>
  </si>
  <si>
    <t>extracorsa_fine</t>
  </si>
  <si>
    <t>lunghezza_foratura</t>
  </si>
  <si>
    <t>profondità</t>
  </si>
  <si>
    <t>num_giri</t>
  </si>
  <si>
    <t>giri/min</t>
  </si>
  <si>
    <t>tempo_foratura</t>
  </si>
  <si>
    <t>s</t>
  </si>
  <si>
    <t>FORATURA</t>
  </si>
  <si>
    <t>ALESATURA</t>
  </si>
  <si>
    <t>vt_alesatura</t>
  </si>
  <si>
    <t>a_alesatura</t>
  </si>
  <si>
    <t>lunghezza_alesatura</t>
  </si>
  <si>
    <t>num_giri_alesatura</t>
  </si>
  <si>
    <t>tempo_alesatura</t>
  </si>
  <si>
    <t>alunno</t>
  </si>
  <si>
    <t>BAIO PAOLO</t>
  </si>
  <si>
    <t>BIGOLIN SAMUELE</t>
  </si>
  <si>
    <t>BOLZONELLO LUCA</t>
  </si>
  <si>
    <t>BUSATO MASSIMILIANO</t>
  </si>
  <si>
    <t>CAON MASSIMILIANO</t>
  </si>
  <si>
    <t>COMACCHIO DANIELE</t>
  </si>
  <si>
    <t>FABBIAN NICOLAS</t>
  </si>
  <si>
    <t>GALANTE LORENZO</t>
  </si>
  <si>
    <t>GALICI MATTEO</t>
  </si>
  <si>
    <t>MARIN MARCO</t>
  </si>
  <si>
    <t>MUFFATO ANDREA</t>
  </si>
  <si>
    <t>NEPITALI PARTIK</t>
  </si>
  <si>
    <t>PANAZZALO SIMONE</t>
  </si>
  <si>
    <t>PAROLIN EDOARDO</t>
  </si>
  <si>
    <t>SANTI ALBERTO</t>
  </si>
  <si>
    <t>SANVIDO THOMAS</t>
  </si>
  <si>
    <t>VACANTE EMANUELE</t>
  </si>
  <si>
    <t>VANZETTO LUCA</t>
  </si>
  <si>
    <t>VISENTIN ENRICO</t>
  </si>
  <si>
    <t>ZAMPROGNA FILIPPO</t>
  </si>
  <si>
    <t>ZOGGIA MATTEO</t>
  </si>
  <si>
    <t>BROCCIATURA</t>
  </si>
  <si>
    <t>sforzo_specifico</t>
  </si>
  <si>
    <t>carico_specifico</t>
  </si>
  <si>
    <t>d_finale</t>
  </si>
  <si>
    <t>d_preforo</t>
  </si>
  <si>
    <t>spessore_da_asportare</t>
  </si>
  <si>
    <t>inc_rad_med</t>
  </si>
  <si>
    <t>i</t>
  </si>
  <si>
    <t>parametro_di_L</t>
  </si>
  <si>
    <t>da 1,75 a 8</t>
  </si>
  <si>
    <t>spessore_piastra</t>
  </si>
  <si>
    <t>p</t>
  </si>
  <si>
    <t>passo_tra_denti</t>
  </si>
  <si>
    <t>passo_tra_denti_intero</t>
  </si>
  <si>
    <t>zi</t>
  </si>
  <si>
    <t>denti_parte_conica</t>
  </si>
  <si>
    <t>denti_interi</t>
  </si>
  <si>
    <t>denti_sgrossatori</t>
  </si>
  <si>
    <t>denti_calibratori</t>
  </si>
  <si>
    <t>denti_totali</t>
  </si>
  <si>
    <t>lunghezza_broccia</t>
  </si>
  <si>
    <t>mm/dente</t>
  </si>
  <si>
    <t>velocità_taglio_broccia</t>
  </si>
  <si>
    <t>da tab.13.5 da 2 a 2,5 m/min</t>
  </si>
  <si>
    <t>extracorsa_sicurezza</t>
  </si>
  <si>
    <t>tempo_di_lavoro</t>
  </si>
  <si>
    <t>K1</t>
  </si>
  <si>
    <t>coeff_strap_unit</t>
  </si>
  <si>
    <t>denti_in_presa</t>
  </si>
  <si>
    <t>z_in_presa</t>
  </si>
  <si>
    <t>b</t>
  </si>
  <si>
    <t>larghezza_denti_in_presa</t>
  </si>
  <si>
    <t>forza_di_taglio</t>
  </si>
  <si>
    <t>domanda</t>
  </si>
</sst>
</file>

<file path=xl/styles.xml><?xml version="1.0" encoding="utf-8"?>
<styleSheet xmlns="http://schemas.openxmlformats.org/spreadsheetml/2006/main">
  <numFmts count="1">
    <numFmt numFmtId="164" formatCode="0.000"/>
  </numFmts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2" fontId="0" fillId="0" borderId="0" xfId="0" applyNumberFormat="1"/>
    <xf numFmtId="1" fontId="0" fillId="0" borderId="0" xfId="0" applyNumberFormat="1"/>
    <xf numFmtId="0" fontId="0" fillId="2" borderId="0" xfId="0" applyFill="1"/>
    <xf numFmtId="0" fontId="1" fillId="0" borderId="0" xfId="0" applyFont="1"/>
    <xf numFmtId="164" fontId="0" fillId="0" borderId="0" xfId="0" applyNumberFormat="1"/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I51"/>
  <sheetViews>
    <sheetView tabSelected="1" zoomScale="170" zoomScaleNormal="170" workbookViewId="0">
      <selection activeCell="I5" sqref="I5"/>
    </sheetView>
  </sheetViews>
  <sheetFormatPr defaultRowHeight="15"/>
  <cols>
    <col min="2" max="2" width="19.28515625" bestFit="1" customWidth="1"/>
    <col min="3" max="3" width="24" bestFit="1" customWidth="1"/>
    <col min="4" max="4" width="12.85546875" bestFit="1" customWidth="1"/>
    <col min="5" max="5" width="19.7109375" bestFit="1" customWidth="1"/>
    <col min="8" max="8" width="12.85546875" bestFit="1" customWidth="1"/>
  </cols>
  <sheetData>
    <row r="2" spans="1:9">
      <c r="A2" t="s">
        <v>91</v>
      </c>
    </row>
    <row r="3" spans="1:9">
      <c r="B3" t="s">
        <v>29</v>
      </c>
    </row>
    <row r="4" spans="1:9">
      <c r="C4" t="s">
        <v>7</v>
      </c>
      <c r="D4">
        <v>800</v>
      </c>
      <c r="E4" t="s">
        <v>8</v>
      </c>
      <c r="I4" t="s">
        <v>36</v>
      </c>
    </row>
    <row r="5" spans="1:9">
      <c r="B5" t="s">
        <v>0</v>
      </c>
      <c r="C5" t="s">
        <v>1</v>
      </c>
      <c r="D5" s="3">
        <v>18</v>
      </c>
      <c r="E5" t="s">
        <v>2</v>
      </c>
      <c r="F5">
        <v>15</v>
      </c>
      <c r="G5">
        <v>20</v>
      </c>
    </row>
    <row r="6" spans="1:9">
      <c r="C6" t="s">
        <v>3</v>
      </c>
      <c r="D6" s="3">
        <v>0.15</v>
      </c>
      <c r="E6" t="s">
        <v>4</v>
      </c>
      <c r="F6">
        <v>0.01</v>
      </c>
      <c r="G6">
        <v>0.3</v>
      </c>
      <c r="I6" s="4" t="s">
        <v>37</v>
      </c>
    </row>
    <row r="7" spans="1:9">
      <c r="C7" t="s">
        <v>5</v>
      </c>
      <c r="D7" s="3">
        <v>5</v>
      </c>
      <c r="E7" t="s">
        <v>6</v>
      </c>
      <c r="F7">
        <v>4.8</v>
      </c>
      <c r="G7">
        <v>6</v>
      </c>
      <c r="I7" s="4" t="s">
        <v>38</v>
      </c>
    </row>
    <row r="8" spans="1:9">
      <c r="C8" t="s">
        <v>5</v>
      </c>
      <c r="D8">
        <f>Rm*D7</f>
        <v>4000</v>
      </c>
      <c r="E8" t="s">
        <v>6</v>
      </c>
      <c r="I8" s="4" t="s">
        <v>39</v>
      </c>
    </row>
    <row r="9" spans="1:9">
      <c r="C9" t="s">
        <v>9</v>
      </c>
      <c r="D9" s="3">
        <v>2</v>
      </c>
      <c r="I9" s="4" t="s">
        <v>40</v>
      </c>
    </row>
    <row r="10" spans="1:9">
      <c r="B10" t="s">
        <v>12</v>
      </c>
      <c r="C10" t="s">
        <v>11</v>
      </c>
      <c r="D10">
        <v>9.8000000000000007</v>
      </c>
      <c r="E10" t="s">
        <v>13</v>
      </c>
      <c r="I10" s="4" t="s">
        <v>41</v>
      </c>
    </row>
    <row r="11" spans="1:9">
      <c r="A11">
        <v>2</v>
      </c>
      <c r="C11" t="s">
        <v>10</v>
      </c>
      <c r="D11">
        <f>n°taglienti*a_foratura*d/4</f>
        <v>0.73499999999999999</v>
      </c>
      <c r="E11" t="s">
        <v>14</v>
      </c>
      <c r="I11" s="4" t="s">
        <v>42</v>
      </c>
    </row>
    <row r="12" spans="1:9">
      <c r="A12">
        <v>1</v>
      </c>
      <c r="B12" t="s">
        <v>16</v>
      </c>
      <c r="C12" t="s">
        <v>15</v>
      </c>
      <c r="D12">
        <f>Ks_foratura*q</f>
        <v>2940</v>
      </c>
      <c r="E12" t="s">
        <v>17</v>
      </c>
      <c r="I12" s="4" t="s">
        <v>43</v>
      </c>
    </row>
    <row r="13" spans="1:9">
      <c r="B13" t="s">
        <v>19</v>
      </c>
      <c r="C13" t="s">
        <v>18</v>
      </c>
      <c r="D13" s="3">
        <v>118</v>
      </c>
      <c r="E13" t="s">
        <v>20</v>
      </c>
      <c r="I13" s="4" t="s">
        <v>44</v>
      </c>
    </row>
    <row r="14" spans="1:9">
      <c r="C14" t="s">
        <v>21</v>
      </c>
      <c r="D14" s="3">
        <v>0</v>
      </c>
      <c r="E14" t="s">
        <v>13</v>
      </c>
      <c r="I14" s="4" t="s">
        <v>45</v>
      </c>
    </row>
    <row r="15" spans="1:9">
      <c r="C15" t="s">
        <v>22</v>
      </c>
      <c r="D15" s="3">
        <v>0</v>
      </c>
      <c r="E15" t="s">
        <v>13</v>
      </c>
      <c r="I15" s="4" t="s">
        <v>46</v>
      </c>
    </row>
    <row r="16" spans="1:9">
      <c r="C16" t="s">
        <v>24</v>
      </c>
      <c r="D16">
        <v>40</v>
      </c>
      <c r="E16" t="s">
        <v>13</v>
      </c>
      <c r="I16" s="4" t="s">
        <v>47</v>
      </c>
    </row>
    <row r="17" spans="1:9">
      <c r="C17" t="s">
        <v>23</v>
      </c>
      <c r="D17" s="1">
        <f>extracorsa_inizio+extracorsa_fine+profondità+(d/2)/TAN((alfa*6.28/360/2))</f>
        <v>42.947699620499584</v>
      </c>
      <c r="E17" t="s">
        <v>13</v>
      </c>
      <c r="I17" s="4" t="s">
        <v>48</v>
      </c>
    </row>
    <row r="18" spans="1:9">
      <c r="C18" t="s">
        <v>25</v>
      </c>
      <c r="D18" s="2">
        <f>1000*vt_foratura/(3.14*d)</f>
        <v>584.9473547380735</v>
      </c>
      <c r="E18" t="s">
        <v>26</v>
      </c>
      <c r="I18" s="4" t="s">
        <v>49</v>
      </c>
    </row>
    <row r="19" spans="1:9">
      <c r="A19">
        <v>3</v>
      </c>
      <c r="C19" t="s">
        <v>27</v>
      </c>
      <c r="D19" s="1">
        <f>60*lunghezza_foratura/(a_foratura*num_giri)</f>
        <v>29.36859139382252</v>
      </c>
      <c r="E19" t="s">
        <v>28</v>
      </c>
      <c r="I19" s="4" t="s">
        <v>50</v>
      </c>
    </row>
    <row r="20" spans="1:9">
      <c r="I20" s="4" t="s">
        <v>51</v>
      </c>
    </row>
    <row r="21" spans="1:9">
      <c r="B21" t="s">
        <v>30</v>
      </c>
      <c r="I21" s="4" t="s">
        <v>52</v>
      </c>
    </row>
    <row r="22" spans="1:9">
      <c r="C22" t="s">
        <v>31</v>
      </c>
      <c r="D22" s="3">
        <v>11</v>
      </c>
      <c r="E22" t="s">
        <v>2</v>
      </c>
      <c r="F22">
        <v>10</v>
      </c>
      <c r="G22">
        <v>12</v>
      </c>
      <c r="I22" s="4" t="s">
        <v>53</v>
      </c>
    </row>
    <row r="23" spans="1:9">
      <c r="C23" t="s">
        <v>32</v>
      </c>
      <c r="D23" s="3">
        <v>0.2</v>
      </c>
      <c r="E23" t="s">
        <v>4</v>
      </c>
      <c r="F23">
        <v>0.1</v>
      </c>
      <c r="G23">
        <v>0.4</v>
      </c>
      <c r="I23" s="4" t="s">
        <v>54</v>
      </c>
    </row>
    <row r="24" spans="1:9">
      <c r="C24" t="s">
        <v>33</v>
      </c>
      <c r="D24">
        <f>profondità</f>
        <v>40</v>
      </c>
      <c r="E24" t="s">
        <v>13</v>
      </c>
      <c r="I24" s="4" t="s">
        <v>55</v>
      </c>
    </row>
    <row r="25" spans="1:9">
      <c r="C25" t="s">
        <v>34</v>
      </c>
      <c r="D25" s="2">
        <f>1000*vt_alesatura/(3.14*10)</f>
        <v>350.31847133757958</v>
      </c>
      <c r="E25" t="s">
        <v>26</v>
      </c>
      <c r="I25" s="4" t="s">
        <v>56</v>
      </c>
    </row>
    <row r="26" spans="1:9">
      <c r="A26">
        <v>4</v>
      </c>
      <c r="C26" t="s">
        <v>35</v>
      </c>
      <c r="D26" s="1">
        <f>60*lunghezza_alesatura/(a_alesatura*num_giri_alesatura)</f>
        <v>34.254545454545458</v>
      </c>
      <c r="E26" t="s">
        <v>28</v>
      </c>
      <c r="I26" s="4" t="s">
        <v>57</v>
      </c>
    </row>
    <row r="28" spans="1:9">
      <c r="B28" t="s">
        <v>58</v>
      </c>
    </row>
    <row r="29" spans="1:9">
      <c r="C29" t="s">
        <v>59</v>
      </c>
      <c r="D29" s="3">
        <v>4000</v>
      </c>
      <c r="E29" t="s">
        <v>6</v>
      </c>
    </row>
    <row r="30" spans="1:9">
      <c r="C30" t="s">
        <v>60</v>
      </c>
      <c r="D30" s="3">
        <v>200</v>
      </c>
      <c r="E30" t="s">
        <v>6</v>
      </c>
    </row>
    <row r="31" spans="1:9">
      <c r="C31" t="s">
        <v>61</v>
      </c>
      <c r="D31" s="3">
        <f>16*SQRT(2)</f>
        <v>22.627416997969522</v>
      </c>
      <c r="E31" t="s">
        <v>13</v>
      </c>
    </row>
    <row r="32" spans="1:9">
      <c r="C32" t="s">
        <v>62</v>
      </c>
      <c r="D32" s="3">
        <v>15.8</v>
      </c>
      <c r="E32" t="s">
        <v>13</v>
      </c>
    </row>
    <row r="33" spans="1:5">
      <c r="C33" t="s">
        <v>63</v>
      </c>
      <c r="D33" s="5">
        <f>(d_finale-d_preforo)/2</f>
        <v>3.4137084989847608</v>
      </c>
      <c r="E33" t="s">
        <v>13</v>
      </c>
    </row>
    <row r="34" spans="1:5">
      <c r="B34" t="s">
        <v>65</v>
      </c>
      <c r="C34" t="s">
        <v>64</v>
      </c>
      <c r="D34">
        <f>carico_specifico/sforzo_specifico</f>
        <v>0.05</v>
      </c>
    </row>
    <row r="35" spans="1:5">
      <c r="C35" t="s">
        <v>66</v>
      </c>
      <c r="D35" s="3">
        <v>1.75</v>
      </c>
      <c r="E35" t="s">
        <v>67</v>
      </c>
    </row>
    <row r="36" spans="1:5">
      <c r="C36" t="s">
        <v>68</v>
      </c>
      <c r="D36">
        <f>profondità</f>
        <v>40</v>
      </c>
      <c r="E36" t="s">
        <v>13</v>
      </c>
    </row>
    <row r="37" spans="1:5">
      <c r="B37" t="s">
        <v>69</v>
      </c>
      <c r="C37" t="s">
        <v>70</v>
      </c>
      <c r="D37" s="1">
        <f>D35*SQRT(profondità)</f>
        <v>11.067971810589329</v>
      </c>
      <c r="E37" t="s">
        <v>13</v>
      </c>
    </row>
    <row r="38" spans="1:5">
      <c r="A38">
        <v>6</v>
      </c>
      <c r="B38" t="s">
        <v>69</v>
      </c>
      <c r="C38" t="s">
        <v>71</v>
      </c>
      <c r="D38" s="2">
        <f>INT(D37)</f>
        <v>11</v>
      </c>
      <c r="E38" t="s">
        <v>79</v>
      </c>
    </row>
    <row r="39" spans="1:5">
      <c r="B39" t="s">
        <v>72</v>
      </c>
      <c r="C39" t="s">
        <v>73</v>
      </c>
      <c r="D39" s="1">
        <f>(d_finale-d_preforo)/(2*inc_rad_med)</f>
        <v>68.274169979695216</v>
      </c>
      <c r="E39" t="s">
        <v>13</v>
      </c>
    </row>
    <row r="40" spans="1:5">
      <c r="C40" t="s">
        <v>74</v>
      </c>
      <c r="D40" s="2">
        <f>INT(D39)+1</f>
        <v>69</v>
      </c>
    </row>
    <row r="41" spans="1:5">
      <c r="C41" t="s">
        <v>75</v>
      </c>
      <c r="D41">
        <v>3</v>
      </c>
    </row>
    <row r="42" spans="1:5">
      <c r="C42" t="s">
        <v>76</v>
      </c>
      <c r="D42">
        <v>3</v>
      </c>
    </row>
    <row r="43" spans="1:5">
      <c r="C43" t="s">
        <v>77</v>
      </c>
      <c r="D43" s="2">
        <f>D40+D41+D42</f>
        <v>75</v>
      </c>
    </row>
    <row r="44" spans="1:5">
      <c r="A44">
        <v>7</v>
      </c>
      <c r="C44" t="s">
        <v>78</v>
      </c>
      <c r="D44">
        <f>denti_totali*passo_tra_denti_intero</f>
        <v>825</v>
      </c>
      <c r="E44" t="s">
        <v>13</v>
      </c>
    </row>
    <row r="45" spans="1:5">
      <c r="C45" t="s">
        <v>80</v>
      </c>
      <c r="D45">
        <v>2</v>
      </c>
      <c r="E45" t="s">
        <v>81</v>
      </c>
    </row>
    <row r="46" spans="1:5">
      <c r="C46" t="s">
        <v>82</v>
      </c>
      <c r="D46" s="3">
        <v>0</v>
      </c>
      <c r="E46" t="s">
        <v>13</v>
      </c>
    </row>
    <row r="47" spans="1:5">
      <c r="A47">
        <v>5</v>
      </c>
      <c r="C47" t="s">
        <v>83</v>
      </c>
      <c r="D47">
        <f>60*((extracorsa_sicurezza+lunghezza_broccia+profondità)/1000)/velocità_taglio_broccia</f>
        <v>25.95</v>
      </c>
      <c r="E47" t="s">
        <v>28</v>
      </c>
    </row>
    <row r="48" spans="1:5">
      <c r="B48" t="s">
        <v>84</v>
      </c>
      <c r="C48" t="s">
        <v>85</v>
      </c>
      <c r="D48" s="3">
        <v>3150</v>
      </c>
      <c r="E48" t="s">
        <v>6</v>
      </c>
    </row>
    <row r="49" spans="1:5">
      <c r="B49" t="s">
        <v>86</v>
      </c>
      <c r="C49" t="s">
        <v>87</v>
      </c>
      <c r="D49" s="1">
        <f>profondità/passo_tra_denti_intero</f>
        <v>3.6363636363636362</v>
      </c>
    </row>
    <row r="50" spans="1:5">
      <c r="B50" t="s">
        <v>88</v>
      </c>
      <c r="C50" t="s">
        <v>89</v>
      </c>
      <c r="D50">
        <f>3.14*d_preforo</f>
        <v>49.612000000000002</v>
      </c>
      <c r="E50" t="s">
        <v>13</v>
      </c>
    </row>
    <row r="51" spans="1:5">
      <c r="A51">
        <v>8</v>
      </c>
      <c r="B51" t="s">
        <v>15</v>
      </c>
      <c r="C51" t="s">
        <v>90</v>
      </c>
      <c r="D51" s="2">
        <f>coeff_strap_unit*inc_rad_med*z_in_presa*larghezza_denti_in_presa</f>
        <v>28414.145454545458</v>
      </c>
      <c r="E51" t="s">
        <v>17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31</vt:i4>
      </vt:variant>
    </vt:vector>
  </HeadingPairs>
  <TitlesOfParts>
    <vt:vector size="34" baseType="lpstr">
      <vt:lpstr>Foglio1</vt:lpstr>
      <vt:lpstr>Foglio2</vt:lpstr>
      <vt:lpstr>Foglio3</vt:lpstr>
      <vt:lpstr>a_alesatura</vt:lpstr>
      <vt:lpstr>a_foratura</vt:lpstr>
      <vt:lpstr>alfa</vt:lpstr>
      <vt:lpstr>carico_specifico</vt:lpstr>
      <vt:lpstr>coeff_strap_unit</vt:lpstr>
      <vt:lpstr>d</vt:lpstr>
      <vt:lpstr>d_finale</vt:lpstr>
      <vt:lpstr>d_preforo</vt:lpstr>
      <vt:lpstr>denti_totali</vt:lpstr>
      <vt:lpstr>extracorsa_fine</vt:lpstr>
      <vt:lpstr>extracorsa_inizio</vt:lpstr>
      <vt:lpstr>extracorsa_sicurezza</vt:lpstr>
      <vt:lpstr>Ft</vt:lpstr>
      <vt:lpstr>inc_rad_med</vt:lpstr>
      <vt:lpstr>Ks_foratura</vt:lpstr>
      <vt:lpstr>larghezza_denti_in_presa</vt:lpstr>
      <vt:lpstr>lunghezza_alesatura</vt:lpstr>
      <vt:lpstr>lunghezza_broccia</vt:lpstr>
      <vt:lpstr>lunghezza_foratura</vt:lpstr>
      <vt:lpstr>n°taglienti</vt:lpstr>
      <vt:lpstr>num_giri</vt:lpstr>
      <vt:lpstr>num_giri_alesatura</vt:lpstr>
      <vt:lpstr>passo_tra_denti_intero</vt:lpstr>
      <vt:lpstr>profondità</vt:lpstr>
      <vt:lpstr>q</vt:lpstr>
      <vt:lpstr>Rm</vt:lpstr>
      <vt:lpstr>sforzo_specifico</vt:lpstr>
      <vt:lpstr>velocità_taglio_broccia</vt:lpstr>
      <vt:lpstr>vt_alesatura</vt:lpstr>
      <vt:lpstr>vt_foratura</vt:lpstr>
      <vt:lpstr>z_in_presa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2013-04-08T22:29:31Z</dcterms:created>
  <dcterms:modified xsi:type="dcterms:W3CDTF">2013-04-09T06:51:26Z</dcterms:modified>
</cp:coreProperties>
</file>